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нь\22.06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H10" i="15" s="1"/>
  <c r="H5" i="15"/>
  <c r="H6" i="15"/>
  <c r="H7" i="15"/>
  <c r="H8" i="15"/>
  <c r="H9" i="15"/>
  <c r="H3" i="15"/>
  <c r="R5" i="15" l="1"/>
  <c r="P4" i="15"/>
  <c r="Q4" i="15" s="1"/>
  <c r="P5" i="15"/>
  <c r="Q5" i="15" s="1"/>
  <c r="P6" i="15"/>
  <c r="Q6" i="15" s="1"/>
  <c r="P7" i="15"/>
  <c r="Q7" i="15" s="1"/>
  <c r="P8" i="15"/>
  <c r="Q8" i="15" s="1"/>
  <c r="P9" i="15"/>
  <c r="Q9" i="15" s="1"/>
  <c r="P3" i="15"/>
  <c r="Q3" i="15" s="1"/>
  <c r="F10" i="15" l="1"/>
  <c r="I42" i="4" l="1"/>
  <c r="J42" i="4"/>
  <c r="E42" i="4" l="1"/>
  <c r="F42" i="4"/>
  <c r="R6" i="15" l="1"/>
  <c r="R3" i="15"/>
  <c r="O3" i="15"/>
  <c r="O5" i="15"/>
  <c r="O8" i="15" l="1"/>
  <c r="R8" i="15"/>
  <c r="O5" i="6" l="1"/>
  <c r="O7" i="15"/>
  <c r="R7" i="15"/>
  <c r="O9" i="15" l="1"/>
  <c r="O4" i="15"/>
  <c r="R9" i="15"/>
  <c r="O10" i="15" l="1"/>
  <c r="Q23" i="3"/>
  <c r="R4" i="15" l="1"/>
  <c r="N42" i="4" l="1"/>
  <c r="M42" i="4"/>
  <c r="K42" i="4"/>
  <c r="G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W23" i="15"/>
  <c r="V23" i="15"/>
  <c r="U23" i="15"/>
  <c r="N10" i="15"/>
  <c r="P10" i="15" s="1"/>
  <c r="Q10" i="15" s="1"/>
  <c r="M10" i="15"/>
  <c r="L10" i="15"/>
  <c r="E10" i="15"/>
  <c r="D10" i="15"/>
  <c r="C10" i="15"/>
  <c r="G3" i="15"/>
  <c r="R10" i="15" l="1"/>
  <c r="L42" i="4"/>
  <c r="D42" i="4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<sst xmlns="http://schemas.openxmlformats.org/spreadsheetml/2006/main" count="757" uniqueCount="149">
  <si>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</si>
  <si>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</si>
  <si>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</si>
  <si>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</si>
  <si>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</si>
  <si>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</si>
  <si>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</si>
  <si>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</si>
  <si>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</si>
  <si>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</si>
  <si>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</si>
  <si>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</si>
  <si>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</si>
  <si>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</si>
  <si>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</si>
  <si>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</si>
  <si>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</si>
  <si>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</si>
  <si>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</si>
  <si>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</si>
  <si>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</si>
  <si>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</si>
  <si>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</si>
  <si>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</si>
  <si>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</si>
  <si>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</si>
  <si>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</si>
  <si>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</si>
  <si>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</si>
  <si>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</si>
  <si>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</si>
  <si>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</si>
  <si>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</si>
  <si>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</si>
  <si>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</si>
  <si>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</si>
  <si>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</si>
  <si>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</si>
  <si>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</si>
  <si>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</si>
  <si>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</si>
  <si>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</si>
  <si>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</si>
  <si>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</si>
  <si>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</si>
  <si>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</si>
  <si>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</si>
  <si>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</si>
  <si>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</si>
  <si>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</si>
  <si>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</si>
  <si>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</si>
  <si>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</si>
  <si>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</si>
  <si>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</si>
  <si>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</si>
  <si>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</si>
  <si>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</si>
  <si>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</si>
  <si>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</si>
  <si>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</si>
  <si>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</si>
  <si>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</si>
  <si>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</si>
  <si>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</si>
  <si>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</si>
  <si>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</si>
  <si>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</si>
  <si>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</si>
  <si>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</si>
  <si>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</si>
  <si>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</si>
  <si>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</si>
  <si>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</si>
  <si>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</si>
  <si>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</si>
  <si>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</si>
  <si>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</si>
  <si>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</si>
  <si>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</si>
  <si>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</si>
  <si>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</si>
  <si>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</si>
  <si>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</si>
  <si>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</si>
  <si>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</si>
  <si>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</si>
  <si>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</si>
  <si>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</si>
  <si>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</si>
  <si>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</si>
  <si>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</si>
  <si>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</si>
  <si>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</si>
  <si>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</si>
  <si>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</si>
  <si>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</si>
  <si>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</si>
  <si>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</si>
  <si>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</si>
  <si>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</si>
  <si>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</si>
  <si>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</si>
  <si>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</si>
  <si>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</si>
  <si>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</si>
  <si>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</si>
  <si>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</si>
  <si>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</si>
  <si>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</si>
  <si>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</si>
  <si>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</si>
  <si>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</si>
  <si>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</si>
  <si>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</si>
  <si>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</si>
  <si>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</si>
  <si>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</si>
  <si>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</si>
  <si>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</si>
  <si>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</si>
  <si>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</si>
  <si>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</si>
  <si>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</si>
  <si>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</si>
  <si>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</si>
  <si>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</si>
  <si>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</si>
  <si>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</si>
  <si>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</si>
  <si>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</si>
  <si>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</si>
  <si>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</si>
  <si>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</si>
  <si>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</si>
  <si>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</si>
  <si>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</si>
  <si>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</si>
  <si>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</si>
  <si>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</si>
  <si>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</si>
  <si>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Планируемый лимит по гарантированию на 2023 год, тенге</t>
  </si>
  <si>
    <t>Утвержденный лимит Решением Правления №30/2023 от 21.04.2023</t>
  </si>
  <si>
    <t>остаток к освоению</t>
  </si>
  <si>
    <t>необходимый бюджет на остаток</t>
  </si>
  <si>
    <t>Выделенный бюджет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</si>
  <si>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- 22.06.23г.)</t>
  </si>
  <si>
    <t>Данные по выданным договорам гарантии в рамках  
первого направления ГП ДКБ 2025
 (отчет за период с 10.05.23г. - 22.06.23г.)</t>
  </si>
  <si>
    <t>Данные по субьектности  с 10.05.2023г. по 22.06.2023г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</si>
</sst>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14043</v>
      </c>
      <c r="K3" s="87">
        <f>'ИТОГО 20-21-22-23гг. '!P3</f>
        <v>85180423869.399994</v>
      </c>
      <c r="L3" s="199">
        <f>'ИТОГО 20-21-22-23гг. '!Q3</f>
        <v>72356279331.190002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5.9887488428398493E-2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15279</v>
      </c>
      <c r="K5" s="87">
        <f>'ИТОГО 20-21-22-23гг. '!P5</f>
        <v>93882793741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1.9503894233915832E-2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1453</v>
      </c>
      <c r="K7" s="87">
        <f>'ИТОГО 20-21-22-23гг. '!P7</f>
        <v>19637550319.459999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4.4735030970406056E-2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5130438783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135</v>
      </c>
      <c r="K11" s="87">
        <f>'ИТОГО 20-21-22-23гг. '!P11</f>
        <v>1612434900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6.6666666666666666E-2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451</v>
      </c>
      <c r="K14" s="87">
        <f>'ИТОГО 20-21-22-23гг. '!P14</f>
        <v>6277057800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4457811</v>
      </c>
      <c r="K15" s="207">
        <f>SUM(K3:K14)</f>
        <v>256005969523.85999</v>
      </c>
      <c r="L15" s="208">
        <f>SUM(L3:L14)</f>
        <v>192718437801.04004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3.4030155159112845E-4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K22" sqref="K2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J1" workbookViewId="0">
      <selection activeCell="K22" sqref="K2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24.7109375" style="31" bestFit="1" customWidth="1"/>
    <col min="7" max="7" width="18.5703125" style="31" hidden="1" customWidth="1"/>
    <col min="8" max="8" width="17.85546875" style="3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7" width="22.7109375" style="31" customWidth="1"/>
    <col min="18" max="18" width="17.140625" style="30" customWidth="1"/>
    <col min="19" max="19" width="5.42578125" style="31" customWidth="1"/>
    <col min="20" max="20" width="25" style="29" customWidth="1"/>
    <col min="21" max="21" width="9.42578125" style="31" customWidth="1"/>
    <col min="22" max="22" width="22.7109375" style="29" customWidth="1"/>
    <col min="23" max="23" width="25.140625" style="29" customWidth="1"/>
    <col min="24" max="24" width="22.42578125" style="29" customWidth="1"/>
    <col min="25" max="25" width="29" style="29" customWidth="1"/>
    <col min="26" max="16384" width="9.140625" style="29"/>
  </cols>
  <sheetData>
    <row r="1" spans="1:35" s="28" customFormat="1" ht="60.75" customHeight="1" x14ac:dyDescent="0.25">
      <c r="A1" s="247" t="s">
        <v>138</v>
      </c>
      <c r="B1" s="247"/>
      <c r="C1" s="247"/>
      <c r="D1" s="247"/>
      <c r="E1" s="247"/>
      <c r="F1" s="247"/>
      <c r="G1" s="144"/>
      <c r="H1" s="144"/>
      <c r="I1" s="17"/>
      <c r="J1" s="250" t="s">
        <v>146</v>
      </c>
      <c r="K1" s="250"/>
      <c r="L1" s="250"/>
      <c r="M1" s="250"/>
      <c r="N1" s="250"/>
      <c r="O1" s="8"/>
      <c r="P1" s="8"/>
      <c r="Q1" s="8"/>
      <c r="R1" s="26"/>
      <c r="S1" s="27"/>
      <c r="T1" s="247" t="s">
        <v>136</v>
      </c>
      <c r="U1" s="247"/>
      <c r="V1" s="247"/>
      <c r="W1" s="247"/>
    </row>
    <row r="2" spans="1:35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141</v>
      </c>
      <c r="E2" s="94" t="s">
        <v>135</v>
      </c>
      <c r="F2" s="94" t="s">
        <v>142</v>
      </c>
      <c r="G2" s="145"/>
      <c r="H2" s="94" t="s">
        <v>145</v>
      </c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139</v>
      </c>
      <c r="P2" s="94" t="s">
        <v>143</v>
      </c>
      <c r="Q2" s="94" t="s">
        <v>144</v>
      </c>
      <c r="R2" s="243" t="s">
        <v>140</v>
      </c>
      <c r="S2" s="93" t="s">
        <v>0</v>
      </c>
      <c r="T2" s="93" t="s">
        <v>45</v>
      </c>
      <c r="U2" s="93" t="s">
        <v>16</v>
      </c>
      <c r="V2" s="93" t="s">
        <v>42</v>
      </c>
      <c r="W2" s="93" t="s">
        <v>43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v>3750000000</v>
      </c>
      <c r="G3" s="146" t="e">
        <f>#REF!-#REF!</f>
        <v>#REF!</v>
      </c>
      <c r="H3" s="106">
        <f>F3*20%</f>
        <v>750000000</v>
      </c>
      <c r="I3" s="9"/>
      <c r="J3" s="35">
        <v>1</v>
      </c>
      <c r="K3" s="3" t="s">
        <v>8</v>
      </c>
      <c r="L3" s="12">
        <v>293</v>
      </c>
      <c r="M3" s="13">
        <v>3410396000</v>
      </c>
      <c r="N3" s="13">
        <v>2898836600</v>
      </c>
      <c r="O3" s="13">
        <f>N3*20%</f>
        <v>579767320</v>
      </c>
      <c r="P3" s="13">
        <f>F3-N3</f>
        <v>851163400</v>
      </c>
      <c r="Q3" s="13">
        <f>P3*20%</f>
        <v>170232680</v>
      </c>
      <c r="R3" s="13">
        <f t="shared" ref="R3:R8" si="0">N3/M3</f>
        <v>0.85</v>
      </c>
      <c r="S3" s="18">
        <v>1</v>
      </c>
      <c r="T3" s="1" t="s">
        <v>44</v>
      </c>
      <c r="U3" s="18">
        <v>91</v>
      </c>
      <c r="V3" s="15">
        <v>1058366793</v>
      </c>
      <c r="W3" s="15">
        <v>860725669</v>
      </c>
    </row>
    <row r="4" spans="1:35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v>22500000000</v>
      </c>
      <c r="G4" s="146"/>
      <c r="H4" s="106">
        <f t="shared" ref="H4:H9" si="1">F4*20%</f>
        <v>4500000000</v>
      </c>
      <c r="I4" s="9"/>
      <c r="J4" s="35">
        <v>2</v>
      </c>
      <c r="K4" s="3" t="s">
        <v>5</v>
      </c>
      <c r="L4" s="12">
        <v>2591</v>
      </c>
      <c r="M4" s="13">
        <v>18091468000</v>
      </c>
      <c r="N4" s="13">
        <v>15377747800</v>
      </c>
      <c r="O4" s="13">
        <f>N4*20%</f>
        <v>3075549560</v>
      </c>
      <c r="P4" s="13">
        <f t="shared" ref="P4:P9" si="2">F4-N4</f>
        <v>7122252200</v>
      </c>
      <c r="Q4" s="13">
        <f t="shared" ref="Q4:Q10" si="3">P4*20%</f>
        <v>1424450440</v>
      </c>
      <c r="R4" s="13">
        <f t="shared" si="0"/>
        <v>0.85</v>
      </c>
      <c r="S4" s="18">
        <v>2</v>
      </c>
      <c r="T4" s="1" t="s">
        <v>19</v>
      </c>
      <c r="U4" s="18">
        <v>244</v>
      </c>
      <c r="V4" s="15">
        <v>2002315000</v>
      </c>
      <c r="W4" s="2">
        <v>1701967750</v>
      </c>
    </row>
    <row r="5" spans="1:35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v>7500000000</v>
      </c>
      <c r="G5" s="146"/>
      <c r="H5" s="106">
        <f t="shared" si="1"/>
        <v>1500000000</v>
      </c>
      <c r="I5" s="9"/>
      <c r="J5" s="35">
        <v>3</v>
      </c>
      <c r="K5" s="3" t="s">
        <v>37</v>
      </c>
      <c r="L5" s="12">
        <v>167</v>
      </c>
      <c r="M5" s="13">
        <v>1873408093</v>
      </c>
      <c r="N5" s="13">
        <v>1542991379</v>
      </c>
      <c r="O5" s="13">
        <f>N5*20%</f>
        <v>308598275.80000001</v>
      </c>
      <c r="P5" s="13">
        <f t="shared" si="2"/>
        <v>5957008621</v>
      </c>
      <c r="Q5" s="13">
        <f t="shared" si="3"/>
        <v>1191401724.2</v>
      </c>
      <c r="R5" s="13">
        <f>N5/M5</f>
        <v>0.82362800970348959</v>
      </c>
      <c r="S5" s="18">
        <v>3</v>
      </c>
      <c r="T5" s="1" t="s">
        <v>20</v>
      </c>
      <c r="U5" s="18">
        <v>61</v>
      </c>
      <c r="V5" s="15">
        <v>641454000</v>
      </c>
      <c r="W5" s="15">
        <v>545235900</v>
      </c>
    </row>
    <row r="6" spans="1:35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v>1125000000</v>
      </c>
      <c r="G6" s="146"/>
      <c r="H6" s="106">
        <f t="shared" si="1"/>
        <v>225000000</v>
      </c>
      <c r="I6" s="9"/>
      <c r="J6" s="35">
        <v>4</v>
      </c>
      <c r="K6" s="3" t="s">
        <v>47</v>
      </c>
      <c r="L6" s="12">
        <v>0</v>
      </c>
      <c r="M6" s="13">
        <v>0</v>
      </c>
      <c r="N6" s="13">
        <v>0</v>
      </c>
      <c r="O6" s="13">
        <v>0</v>
      </c>
      <c r="P6" s="13">
        <f t="shared" si="2"/>
        <v>1125000000</v>
      </c>
      <c r="Q6" s="13">
        <f t="shared" si="3"/>
        <v>225000000</v>
      </c>
      <c r="R6" s="13" t="e">
        <f t="shared" si="0"/>
        <v>#DIV/0!</v>
      </c>
      <c r="S6" s="18">
        <v>4</v>
      </c>
      <c r="T6" s="1" t="s">
        <v>21</v>
      </c>
      <c r="U6" s="18">
        <v>207</v>
      </c>
      <c r="V6" s="2">
        <v>2050984000</v>
      </c>
      <c r="W6" s="2">
        <v>1743336400</v>
      </c>
    </row>
    <row r="7" spans="1:35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v>1500000000</v>
      </c>
      <c r="G7" s="146"/>
      <c r="H7" s="106">
        <f t="shared" si="1"/>
        <v>300000000</v>
      </c>
      <c r="I7" s="9"/>
      <c r="J7" s="35">
        <v>5</v>
      </c>
      <c r="K7" s="3" t="s">
        <v>7</v>
      </c>
      <c r="L7" s="12">
        <v>86</v>
      </c>
      <c r="M7" s="13">
        <v>1215035300</v>
      </c>
      <c r="N7" s="13">
        <v>1032780005</v>
      </c>
      <c r="O7" s="13">
        <f>N7*20%</f>
        <v>206556001</v>
      </c>
      <c r="P7" s="13">
        <f t="shared" si="2"/>
        <v>467219995</v>
      </c>
      <c r="Q7" s="13">
        <f t="shared" si="3"/>
        <v>93443999</v>
      </c>
      <c r="R7" s="13">
        <f t="shared" si="0"/>
        <v>0.85</v>
      </c>
      <c r="S7" s="18">
        <v>5</v>
      </c>
      <c r="T7" s="1" t="s">
        <v>22</v>
      </c>
      <c r="U7" s="18">
        <v>133</v>
      </c>
      <c r="V7" s="2">
        <v>1159958800</v>
      </c>
      <c r="W7" s="2">
        <v>985964980</v>
      </c>
    </row>
    <row r="8" spans="1:35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v>750000000</v>
      </c>
      <c r="G8" s="146"/>
      <c r="H8" s="106">
        <f t="shared" si="1"/>
        <v>150000000</v>
      </c>
      <c r="I8" s="9"/>
      <c r="J8" s="35">
        <v>6</v>
      </c>
      <c r="K8" s="3" t="s">
        <v>9</v>
      </c>
      <c r="L8" s="12">
        <v>10</v>
      </c>
      <c r="M8" s="13">
        <v>165000000</v>
      </c>
      <c r="N8" s="13">
        <v>125597895</v>
      </c>
      <c r="O8" s="13">
        <f>N8*20%</f>
        <v>25119579</v>
      </c>
      <c r="P8" s="13">
        <f t="shared" si="2"/>
        <v>624402105</v>
      </c>
      <c r="Q8" s="13">
        <f t="shared" si="3"/>
        <v>124880421</v>
      </c>
      <c r="R8" s="13">
        <f t="shared" si="0"/>
        <v>0.76119936363636365</v>
      </c>
      <c r="S8" s="18">
        <v>6</v>
      </c>
      <c r="T8" s="1" t="s">
        <v>23</v>
      </c>
      <c r="U8" s="18">
        <v>336</v>
      </c>
      <c r="V8" s="2">
        <v>2255948000</v>
      </c>
      <c r="W8" s="2">
        <v>1917555800</v>
      </c>
    </row>
    <row r="9" spans="1:35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v>11250000000</v>
      </c>
      <c r="G9" s="146"/>
      <c r="H9" s="106">
        <f t="shared" si="1"/>
        <v>2250000000</v>
      </c>
      <c r="I9" s="9"/>
      <c r="J9" s="6">
        <v>7</v>
      </c>
      <c r="K9" s="3" t="s">
        <v>130</v>
      </c>
      <c r="L9" s="12">
        <v>446</v>
      </c>
      <c r="M9" s="13">
        <v>6192057800</v>
      </c>
      <c r="N9" s="13">
        <v>5263249130</v>
      </c>
      <c r="O9" s="13">
        <f>N9*20%</f>
        <v>1052649826</v>
      </c>
      <c r="P9" s="13">
        <f t="shared" si="2"/>
        <v>5986750870</v>
      </c>
      <c r="Q9" s="13">
        <f t="shared" si="3"/>
        <v>1197350174</v>
      </c>
      <c r="R9" s="13">
        <f t="shared" ref="R9:R10" si="4">N9/M9</f>
        <v>0.85</v>
      </c>
      <c r="S9" s="18">
        <v>7</v>
      </c>
      <c r="T9" s="1" t="s">
        <v>24</v>
      </c>
      <c r="U9" s="18">
        <v>167</v>
      </c>
      <c r="V9" s="2">
        <v>1431794000</v>
      </c>
      <c r="W9" s="2">
        <v>1217024900</v>
      </c>
    </row>
    <row r="10" spans="1:35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98">
        <f>SUM(H3:H9)</f>
        <v>9675000000</v>
      </c>
      <c r="I10" s="9"/>
      <c r="J10" s="248" t="s">
        <v>18</v>
      </c>
      <c r="K10" s="249"/>
      <c r="L10" s="108">
        <f>SUM(L3:L9)</f>
        <v>3593</v>
      </c>
      <c r="M10" s="109">
        <f>SUM(M3:M9)</f>
        <v>30947365193</v>
      </c>
      <c r="N10" s="109">
        <f>SUM(N3:N9)</f>
        <v>26241202809</v>
      </c>
      <c r="O10" s="109">
        <f>SUM(O3:O9)</f>
        <v>5248240561.8000002</v>
      </c>
      <c r="P10" s="109">
        <f>F10-N10</f>
        <v>22133797191</v>
      </c>
      <c r="Q10" s="109">
        <f t="shared" si="3"/>
        <v>4426759438.1999998</v>
      </c>
      <c r="R10" s="13">
        <f t="shared" si="4"/>
        <v>0.84793011118553996</v>
      </c>
      <c r="S10" s="18">
        <v>8</v>
      </c>
      <c r="T10" s="1" t="s">
        <v>25</v>
      </c>
      <c r="U10" s="18">
        <v>162</v>
      </c>
      <c r="V10" s="2">
        <v>1509151000</v>
      </c>
      <c r="W10" s="2">
        <v>1282778350</v>
      </c>
    </row>
    <row r="11" spans="1:35" x14ac:dyDescent="0.25">
      <c r="G11" s="146"/>
      <c r="H11" s="146"/>
      <c r="I11" s="9"/>
      <c r="J11" s="9"/>
      <c r="M11" s="148" t="s">
        <v>83</v>
      </c>
      <c r="N11" s="148" t="s">
        <v>83</v>
      </c>
      <c r="O11" s="148"/>
      <c r="P11" s="148"/>
      <c r="Q11" s="148"/>
      <c r="R11" s="14"/>
      <c r="S11" s="18">
        <v>9</v>
      </c>
      <c r="T11" s="1" t="s">
        <v>26</v>
      </c>
      <c r="U11" s="18">
        <v>103</v>
      </c>
      <c r="V11" s="2">
        <v>1065302000</v>
      </c>
      <c r="W11" s="2">
        <v>905506700</v>
      </c>
    </row>
    <row r="12" spans="1:35" x14ac:dyDescent="0.25">
      <c r="B12" s="230"/>
      <c r="C12" s="146"/>
      <c r="D12" s="146"/>
      <c r="E12" s="146"/>
      <c r="F12" s="146"/>
      <c r="G12" s="146"/>
      <c r="H12" s="29"/>
      <c r="I12" s="9"/>
      <c r="J12" s="9"/>
      <c r="M12" s="148"/>
      <c r="N12" s="148"/>
      <c r="O12" s="148"/>
      <c r="P12" s="148"/>
      <c r="Q12" s="148"/>
      <c r="S12" s="18">
        <v>10</v>
      </c>
      <c r="T12" s="1" t="s">
        <v>27</v>
      </c>
      <c r="U12" s="18">
        <v>224</v>
      </c>
      <c r="V12" s="2">
        <v>1379988000</v>
      </c>
      <c r="W12" s="2">
        <v>1172989800</v>
      </c>
    </row>
    <row r="13" spans="1:35" x14ac:dyDescent="0.25">
      <c r="B13" s="230"/>
      <c r="C13" s="146"/>
      <c r="D13" s="146"/>
      <c r="E13" s="146"/>
      <c r="F13" s="146"/>
      <c r="G13" s="146"/>
      <c r="H13" s="29"/>
      <c r="I13" s="9"/>
      <c r="J13" s="9"/>
      <c r="M13" s="150" t="s">
        <v>83</v>
      </c>
      <c r="N13" s="150"/>
      <c r="O13" s="150"/>
      <c r="P13" s="150"/>
      <c r="Q13" s="150"/>
      <c r="S13" s="18">
        <v>11</v>
      </c>
      <c r="T13" s="1" t="s">
        <v>28</v>
      </c>
      <c r="U13" s="18">
        <v>343</v>
      </c>
      <c r="V13" s="2">
        <v>2995905000</v>
      </c>
      <c r="W13" s="2">
        <v>2546519250</v>
      </c>
    </row>
    <row r="14" spans="1:35" x14ac:dyDescent="0.25">
      <c r="G14" s="146"/>
      <c r="H14" s="29"/>
      <c r="I14" s="9"/>
      <c r="J14" s="9"/>
      <c r="K14" s="192" t="s">
        <v>83</v>
      </c>
      <c r="L14" s="29"/>
      <c r="M14" s="150"/>
      <c r="S14" s="18">
        <v>12</v>
      </c>
      <c r="T14" s="1" t="s">
        <v>29</v>
      </c>
      <c r="U14" s="18">
        <v>150</v>
      </c>
      <c r="V14" s="2">
        <v>1466930600</v>
      </c>
      <c r="W14" s="2">
        <v>1246891010</v>
      </c>
    </row>
    <row r="15" spans="1:35" x14ac:dyDescent="0.25">
      <c r="G15" s="146"/>
      <c r="H15" s="29"/>
      <c r="I15" s="9"/>
      <c r="J15" s="10"/>
      <c r="K15" s="192"/>
      <c r="M15" s="31" t="s">
        <v>83</v>
      </c>
      <c r="N15" s="150"/>
      <c r="O15" s="150"/>
      <c r="P15" s="150"/>
      <c r="Q15" s="150"/>
      <c r="S15" s="18">
        <v>13</v>
      </c>
      <c r="T15" s="1" t="s">
        <v>30</v>
      </c>
      <c r="U15" s="18">
        <v>75</v>
      </c>
      <c r="V15" s="2">
        <v>681876000</v>
      </c>
      <c r="W15" s="2">
        <v>579594600</v>
      </c>
    </row>
    <row r="16" spans="1:35" x14ac:dyDescent="0.25">
      <c r="G16" s="98"/>
      <c r="H16" s="29"/>
      <c r="I16" s="10"/>
      <c r="K16" s="192" t="s">
        <v>83</v>
      </c>
      <c r="L16" s="31" t="s">
        <v>83</v>
      </c>
      <c r="M16" s="150" t="s">
        <v>83</v>
      </c>
      <c r="N16" s="31" t="s">
        <v>83</v>
      </c>
      <c r="S16" s="18">
        <v>14</v>
      </c>
      <c r="T16" s="1" t="s">
        <v>31</v>
      </c>
      <c r="U16" s="18">
        <v>113</v>
      </c>
      <c r="V16" s="2">
        <v>886118000</v>
      </c>
      <c r="W16" s="2">
        <v>753200300</v>
      </c>
    </row>
    <row r="17" spans="1:27" x14ac:dyDescent="0.25">
      <c r="H17" s="29"/>
      <c r="K17" s="192"/>
      <c r="L17" s="31" t="s">
        <v>83</v>
      </c>
      <c r="M17" s="31" t="s">
        <v>83</v>
      </c>
      <c r="N17" s="31" t="s">
        <v>83</v>
      </c>
      <c r="S17" s="18">
        <v>15</v>
      </c>
      <c r="T17" s="3" t="s">
        <v>113</v>
      </c>
      <c r="U17" s="12">
        <v>25</v>
      </c>
      <c r="V17" s="36">
        <v>273656000</v>
      </c>
      <c r="W17" s="36">
        <v>232607600</v>
      </c>
    </row>
    <row r="18" spans="1:27" x14ac:dyDescent="0.25">
      <c r="C18" s="29" t="s">
        <v>83</v>
      </c>
      <c r="H18" s="29"/>
      <c r="K18" s="192"/>
      <c r="L18" s="31" t="s">
        <v>83</v>
      </c>
      <c r="M18" s="150" t="s">
        <v>83</v>
      </c>
      <c r="S18" s="18">
        <v>16</v>
      </c>
      <c r="T18" s="3" t="s">
        <v>110</v>
      </c>
      <c r="U18" s="12">
        <v>58</v>
      </c>
      <c r="V18" s="36">
        <v>474210000</v>
      </c>
      <c r="W18" s="36">
        <v>403078500</v>
      </c>
    </row>
    <row r="19" spans="1:27" x14ac:dyDescent="0.25">
      <c r="H19" s="29"/>
      <c r="K19" s="29" t="s">
        <v>83</v>
      </c>
      <c r="L19" s="31" t="s">
        <v>83</v>
      </c>
      <c r="M19" s="31" t="s">
        <v>83</v>
      </c>
      <c r="N19" s="31" t="s">
        <v>83</v>
      </c>
      <c r="O19" s="31" t="s">
        <v>83</v>
      </c>
      <c r="S19" s="12">
        <v>17</v>
      </c>
      <c r="T19" s="3" t="s">
        <v>114</v>
      </c>
      <c r="U19" s="12">
        <v>94</v>
      </c>
      <c r="V19" s="36">
        <v>898543000</v>
      </c>
      <c r="W19" s="36">
        <v>763761550</v>
      </c>
    </row>
    <row r="20" spans="1:27" x14ac:dyDescent="0.25">
      <c r="E20" s="179"/>
      <c r="F20" s="179"/>
      <c r="H20" s="146"/>
      <c r="M20" s="150"/>
      <c r="N20" s="31" t="s">
        <v>83</v>
      </c>
      <c r="O20" s="31" t="s">
        <v>83</v>
      </c>
      <c r="S20" s="12">
        <v>18</v>
      </c>
      <c r="T20" s="3" t="s">
        <v>128</v>
      </c>
      <c r="U20" s="12">
        <v>430</v>
      </c>
      <c r="V20" s="36">
        <v>3859456000</v>
      </c>
      <c r="W20" s="36">
        <v>3267162600</v>
      </c>
    </row>
    <row r="21" spans="1:27" x14ac:dyDescent="0.25">
      <c r="E21" s="179"/>
      <c r="F21" s="179"/>
      <c r="H21" s="29"/>
      <c r="K21" s="29" t="s">
        <v>83</v>
      </c>
      <c r="M21" s="31" t="s">
        <v>83</v>
      </c>
      <c r="S21" s="12">
        <v>19</v>
      </c>
      <c r="T21" s="1" t="s">
        <v>33</v>
      </c>
      <c r="U21" s="18">
        <v>313</v>
      </c>
      <c r="V21" s="2">
        <v>3013687000</v>
      </c>
      <c r="W21" s="2">
        <v>2561633950</v>
      </c>
    </row>
    <row r="22" spans="1:27" x14ac:dyDescent="0.25">
      <c r="E22" s="179"/>
      <c r="F22" s="179"/>
      <c r="H22" s="29"/>
      <c r="K22" s="29" t="s">
        <v>83</v>
      </c>
      <c r="L22" s="31" t="s">
        <v>83</v>
      </c>
      <c r="M22" s="150" t="s">
        <v>83</v>
      </c>
      <c r="R22" s="30" t="s">
        <v>83</v>
      </c>
      <c r="S22" s="12">
        <v>20</v>
      </c>
      <c r="T22" s="1" t="s">
        <v>32</v>
      </c>
      <c r="U22" s="18">
        <v>264</v>
      </c>
      <c r="V22" s="2">
        <v>1841722000</v>
      </c>
      <c r="W22" s="2">
        <v>1553667200</v>
      </c>
    </row>
    <row r="23" spans="1:27" x14ac:dyDescent="0.25">
      <c r="H23" s="29"/>
      <c r="N23" s="31" t="s">
        <v>83</v>
      </c>
      <c r="O23" s="31" t="s">
        <v>83</v>
      </c>
      <c r="S23" s="110"/>
      <c r="T23" s="111" t="s">
        <v>18</v>
      </c>
      <c r="U23" s="112">
        <f>SUM(U3:U22)</f>
        <v>3593</v>
      </c>
      <c r="V23" s="113">
        <f>SUM(V3:V22)</f>
        <v>30947365193</v>
      </c>
      <c r="W23" s="113">
        <f>SUM(W3:W22)</f>
        <v>26241202809</v>
      </c>
    </row>
    <row r="24" spans="1:27" x14ac:dyDescent="0.25">
      <c r="H24" s="29"/>
      <c r="K24" s="34"/>
      <c r="M24" s="31" t="s">
        <v>83</v>
      </c>
      <c r="N24" s="31" t="s">
        <v>83</v>
      </c>
      <c r="S24" s="19"/>
      <c r="T24" s="30"/>
      <c r="V24" s="34"/>
      <c r="W24" s="34"/>
    </row>
    <row r="25" spans="1:27" x14ac:dyDescent="0.25">
      <c r="A25" s="29"/>
      <c r="D25" s="29"/>
      <c r="E25" s="180"/>
      <c r="F25" s="180"/>
      <c r="K25" s="29" t="s">
        <v>83</v>
      </c>
      <c r="L25" s="31" t="s">
        <v>83</v>
      </c>
      <c r="S25" s="19"/>
      <c r="T25" s="30"/>
    </row>
    <row r="26" spans="1:27" x14ac:dyDescent="0.25">
      <c r="A26" s="29"/>
      <c r="D26" s="29"/>
      <c r="E26" s="180"/>
      <c r="F26" s="180"/>
      <c r="S26" s="19" t="s">
        <v>83</v>
      </c>
      <c r="T26" s="29" t="s">
        <v>83</v>
      </c>
    </row>
    <row r="27" spans="1:27" x14ac:dyDescent="0.25">
      <c r="A27" s="29"/>
      <c r="D27" s="29"/>
      <c r="E27" s="29"/>
      <c r="F27" s="29"/>
      <c r="R27" s="30" t="s">
        <v>83</v>
      </c>
    </row>
    <row r="28" spans="1:27" x14ac:dyDescent="0.25">
      <c r="A28" s="29"/>
      <c r="D28" s="29"/>
      <c r="E28" s="29"/>
      <c r="F28" s="29"/>
      <c r="M28" s="31" t="s">
        <v>83</v>
      </c>
    </row>
    <row r="29" spans="1:27" x14ac:dyDescent="0.25">
      <c r="A29" s="29"/>
      <c r="D29" s="29"/>
      <c r="E29" s="29"/>
      <c r="F29" s="29"/>
      <c r="T29" s="29" t="s">
        <v>83</v>
      </c>
    </row>
    <row r="30" spans="1:27" x14ac:dyDescent="0.25">
      <c r="A30" s="29"/>
      <c r="D30" s="29"/>
      <c r="E30" s="29"/>
      <c r="F30" s="29"/>
      <c r="T30" s="29" t="s">
        <v>83</v>
      </c>
    </row>
    <row r="31" spans="1:27" x14ac:dyDescent="0.25">
      <c r="G31" s="29"/>
      <c r="H31" s="29"/>
      <c r="R31" s="30" t="s">
        <v>83</v>
      </c>
    </row>
    <row r="32" spans="1:27" x14ac:dyDescent="0.25">
      <c r="G32" s="29"/>
      <c r="H32" s="29"/>
      <c r="AA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T1:W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zoomScale="90" zoomScaleNormal="80" zoomScaleSheetLayoutView="90" workbookViewId="0">
      <selection activeCell="L20" sqref="L20:N39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146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>
        <v>293</v>
      </c>
      <c r="M3" s="239">
        <v>3410396000</v>
      </c>
      <c r="N3" s="239">
        <v>2898836600</v>
      </c>
      <c r="O3" s="187">
        <f>C3+F3+I3+L3</f>
        <v>14043</v>
      </c>
      <c r="P3" s="87">
        <f>D3+G3+J3+M3</f>
        <v>85180423869.399994</v>
      </c>
      <c r="Q3" s="88">
        <f>E3+H3+K3+N3</f>
        <v>72356279331.190002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2591</v>
      </c>
      <c r="M5" s="239">
        <v>18091468000</v>
      </c>
      <c r="N5" s="239">
        <v>15377747800</v>
      </c>
      <c r="O5" s="187">
        <f t="shared" si="0"/>
        <v>15279</v>
      </c>
      <c r="P5" s="87">
        <f t="shared" si="1"/>
        <v>93882793741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>
        <v>167</v>
      </c>
      <c r="M7" s="239">
        <v>1873408093</v>
      </c>
      <c r="N7" s="239">
        <v>1542991379</v>
      </c>
      <c r="O7" s="187">
        <f t="shared" si="0"/>
        <v>1453</v>
      </c>
      <c r="P7" s="87">
        <f t="shared" si="1"/>
        <v>19637550319.459999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86</v>
      </c>
      <c r="M9" s="239">
        <v>1215035300</v>
      </c>
      <c r="N9" s="239">
        <v>1032780005</v>
      </c>
      <c r="O9" s="187">
        <v>4420000</v>
      </c>
      <c r="P9" s="87">
        <f t="shared" si="1"/>
        <v>5130438783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10</v>
      </c>
      <c r="M11" s="239">
        <v>165000000</v>
      </c>
      <c r="N11" s="239">
        <v>125597895</v>
      </c>
      <c r="O11" s="187">
        <f t="shared" si="0"/>
        <v>135</v>
      </c>
      <c r="P11" s="87">
        <f t="shared" si="1"/>
        <v>1612434900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446</v>
      </c>
      <c r="M14" s="239">
        <v>6192057800</v>
      </c>
      <c r="N14" s="239">
        <v>5263249130</v>
      </c>
      <c r="O14" s="187">
        <f t="shared" si="0"/>
        <v>451</v>
      </c>
      <c r="P14" s="87">
        <f t="shared" si="1"/>
        <v>6277057800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3593</v>
      </c>
      <c r="M15" s="115">
        <f t="shared" si="5"/>
        <v>30947365193</v>
      </c>
      <c r="N15" s="115">
        <f>SUM(N3:N14)</f>
        <v>26241202809</v>
      </c>
      <c r="O15" s="188">
        <f>SUM(O3:O14)</f>
        <v>4457811</v>
      </c>
      <c r="P15" s="117">
        <f t="shared" ref="P15:Q15" si="6">SUM(P3:P14)</f>
        <v>256005969523.85999</v>
      </c>
      <c r="Q15" s="118">
        <f t="shared" si="6"/>
        <v>192718437801.04004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137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91</v>
      </c>
      <c r="M20" s="240">
        <v>1058366793</v>
      </c>
      <c r="N20" s="240">
        <v>860725669</v>
      </c>
      <c r="O20" s="189">
        <f>C20+F20+I20+L20</f>
        <v>1060</v>
      </c>
      <c r="P20" s="90">
        <f>D20+G20+J20+M20</f>
        <v>9325445983</v>
      </c>
      <c r="Q20" s="91">
        <f>E20+H20+K20+N20</f>
        <v>7812505902.8500004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244</v>
      </c>
      <c r="M21" s="241">
        <v>2002315000</v>
      </c>
      <c r="N21" s="241">
        <v>1701967750</v>
      </c>
      <c r="O21" s="189">
        <f t="shared" ref="O21:O39" si="8">C21+F21+I21+L21</f>
        <v>3997</v>
      </c>
      <c r="P21" s="90">
        <f t="shared" ref="P21:P39" si="9">D21+G21+J21+M21</f>
        <v>25514962850</v>
      </c>
      <c r="Q21" s="91">
        <f t="shared" ref="Q21:Q39" si="10">E21+H21+K21+N21</f>
        <v>21375647180.199997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61</v>
      </c>
      <c r="M22" s="241">
        <v>641454000</v>
      </c>
      <c r="N22" s="241">
        <v>545235900</v>
      </c>
      <c r="O22" s="189">
        <f t="shared" si="8"/>
        <v>1622</v>
      </c>
      <c r="P22" s="90">
        <f t="shared" si="9"/>
        <v>10619824985</v>
      </c>
      <c r="Q22" s="91">
        <f t="shared" si="10"/>
        <v>9007490646.4599991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207</v>
      </c>
      <c r="M23" s="241">
        <v>2050984000</v>
      </c>
      <c r="N23" s="241">
        <v>1743336400</v>
      </c>
      <c r="O23" s="189">
        <f t="shared" si="8"/>
        <v>1963</v>
      </c>
      <c r="P23" s="90">
        <f t="shared" si="9"/>
        <v>15099665824</v>
      </c>
      <c r="Q23" s="91">
        <f t="shared" si="10"/>
        <v>12781809761.889999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133</v>
      </c>
      <c r="M24" s="241">
        <v>1159958800</v>
      </c>
      <c r="N24" s="241">
        <v>985964980</v>
      </c>
      <c r="O24" s="189">
        <f t="shared" si="8"/>
        <v>1890</v>
      </c>
      <c r="P24" s="90">
        <f t="shared" si="9"/>
        <v>11950467945</v>
      </c>
      <c r="Q24" s="91">
        <f t="shared" si="10"/>
        <v>10010900475.34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336</v>
      </c>
      <c r="M25" s="241">
        <v>2255948000</v>
      </c>
      <c r="N25" s="241">
        <v>1917555800</v>
      </c>
      <c r="O25" s="189">
        <f t="shared" si="8"/>
        <v>3226</v>
      </c>
      <c r="P25" s="90">
        <f t="shared" si="9"/>
        <v>18786285377</v>
      </c>
      <c r="Q25" s="91">
        <f t="shared" si="10"/>
        <v>15903237545.450001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167</v>
      </c>
      <c r="M26" s="241">
        <v>1431794000</v>
      </c>
      <c r="N26" s="241">
        <v>1217024900</v>
      </c>
      <c r="O26" s="189">
        <f t="shared" si="8"/>
        <v>1951</v>
      </c>
      <c r="P26" s="90">
        <f t="shared" si="9"/>
        <v>11887022785</v>
      </c>
      <c r="Q26" s="91">
        <f t="shared" si="10"/>
        <v>10036515649.700001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162</v>
      </c>
      <c r="M27" s="241">
        <v>1509151000</v>
      </c>
      <c r="N27" s="241">
        <v>1282778350</v>
      </c>
      <c r="O27" s="189">
        <f t="shared" si="8"/>
        <v>2153</v>
      </c>
      <c r="P27" s="90">
        <f t="shared" si="9"/>
        <v>14603248590</v>
      </c>
      <c r="Q27" s="91">
        <f t="shared" si="10"/>
        <v>12325927438.459999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103</v>
      </c>
      <c r="M28" s="241">
        <v>1065302000</v>
      </c>
      <c r="N28" s="241">
        <v>905506700</v>
      </c>
      <c r="O28" s="189">
        <f t="shared" si="8"/>
        <v>1498</v>
      </c>
      <c r="P28" s="90">
        <f t="shared" si="9"/>
        <v>11278707271.459999</v>
      </c>
      <c r="Q28" s="91">
        <f t="shared" si="10"/>
        <v>9522621418.7299995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224</v>
      </c>
      <c r="M29" s="241">
        <v>1379988000</v>
      </c>
      <c r="N29" s="241">
        <v>1172989800</v>
      </c>
      <c r="O29" s="189">
        <f t="shared" si="8"/>
        <v>2828</v>
      </c>
      <c r="P29" s="90">
        <f t="shared" si="9"/>
        <v>15311481350</v>
      </c>
      <c r="Q29" s="91">
        <f t="shared" si="10"/>
        <v>12916954059.970001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343</v>
      </c>
      <c r="M30" s="241">
        <v>2995905000</v>
      </c>
      <c r="N30" s="241">
        <v>2546519250</v>
      </c>
      <c r="O30" s="189">
        <f t="shared" si="8"/>
        <v>2683</v>
      </c>
      <c r="P30" s="90">
        <f t="shared" si="9"/>
        <v>21361154617</v>
      </c>
      <c r="Q30" s="91">
        <f t="shared" si="10"/>
        <v>18051078941.850002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150</v>
      </c>
      <c r="M31" s="241">
        <v>1466930600</v>
      </c>
      <c r="N31" s="241">
        <v>1246891010</v>
      </c>
      <c r="O31" s="189">
        <f t="shared" si="8"/>
        <v>1479</v>
      </c>
      <c r="P31" s="90">
        <f t="shared" si="9"/>
        <v>10406318223</v>
      </c>
      <c r="Q31" s="91">
        <f t="shared" si="10"/>
        <v>8810961426.7900009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75</v>
      </c>
      <c r="M32" s="241">
        <v>681876000</v>
      </c>
      <c r="N32" s="241">
        <v>579594600</v>
      </c>
      <c r="O32" s="189">
        <f t="shared" si="8"/>
        <v>876</v>
      </c>
      <c r="P32" s="90">
        <f t="shared" si="9"/>
        <v>6757447111</v>
      </c>
      <c r="Q32" s="91">
        <f t="shared" si="10"/>
        <v>5702735133.0499992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113</v>
      </c>
      <c r="M33" s="241">
        <v>886118000</v>
      </c>
      <c r="N33" s="241">
        <v>753200300</v>
      </c>
      <c r="O33" s="189">
        <f t="shared" si="8"/>
        <v>2368</v>
      </c>
      <c r="P33" s="90">
        <f t="shared" si="9"/>
        <v>12192098713.549999</v>
      </c>
      <c r="Q33" s="91">
        <f t="shared" si="10"/>
        <v>10344024101.389999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25</v>
      </c>
      <c r="M34" s="241">
        <v>273656000</v>
      </c>
      <c r="N34" s="241">
        <v>232607600</v>
      </c>
      <c r="O34" s="189">
        <f t="shared" si="8"/>
        <v>2454</v>
      </c>
      <c r="P34" s="90">
        <f t="shared" si="9"/>
        <v>13684814881</v>
      </c>
      <c r="Q34" s="91">
        <f t="shared" si="10"/>
        <v>11631304918.75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58</v>
      </c>
      <c r="M35" s="241">
        <v>474210000</v>
      </c>
      <c r="N35" s="241">
        <v>403078500</v>
      </c>
      <c r="O35" s="189">
        <f t="shared" si="8"/>
        <v>2419</v>
      </c>
      <c r="P35" s="90">
        <f t="shared" si="9"/>
        <v>14880084521</v>
      </c>
      <c r="Q35" s="91">
        <f t="shared" si="10"/>
        <v>12622741826.860001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94</v>
      </c>
      <c r="M36" s="242">
        <v>898543000</v>
      </c>
      <c r="N36" s="242">
        <v>763761550</v>
      </c>
      <c r="O36" s="189">
        <f t="shared" si="8"/>
        <v>2544</v>
      </c>
      <c r="P36" s="90">
        <f t="shared" si="9"/>
        <v>19544730534.849998</v>
      </c>
      <c r="Q36" s="91">
        <f t="shared" si="10"/>
        <v>16460370398.299999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430</v>
      </c>
      <c r="M37" s="242">
        <v>3859456000</v>
      </c>
      <c r="N37" s="242">
        <v>3267162600</v>
      </c>
      <c r="O37" s="189">
        <f t="shared" si="8"/>
        <v>665</v>
      </c>
      <c r="P37" s="90">
        <f t="shared" si="9"/>
        <v>6618195178</v>
      </c>
      <c r="Q37" s="91">
        <f t="shared" si="10"/>
        <v>5507710055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313</v>
      </c>
      <c r="M38" s="242">
        <v>3013687000</v>
      </c>
      <c r="N38" s="242">
        <v>2561633950</v>
      </c>
      <c r="O38" s="189">
        <f t="shared" si="8"/>
        <v>429</v>
      </c>
      <c r="P38" s="90">
        <f t="shared" si="9"/>
        <v>4064565980</v>
      </c>
      <c r="Q38" s="91">
        <f t="shared" si="10"/>
        <v>3454881083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264</v>
      </c>
      <c r="M39" s="242">
        <v>1841722000</v>
      </c>
      <c r="N39" s="242">
        <v>1553667200</v>
      </c>
      <c r="O39" s="189">
        <f t="shared" si="8"/>
        <v>312</v>
      </c>
      <c r="P39" s="90">
        <f t="shared" si="9"/>
        <v>2292049000</v>
      </c>
      <c r="Q39" s="91">
        <f t="shared" si="10"/>
        <v>1936445150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3593</v>
      </c>
      <c r="M40" s="115">
        <f t="shared" si="12"/>
        <v>30947365193</v>
      </c>
      <c r="N40" s="115">
        <f t="shared" si="12"/>
        <v>26241202809</v>
      </c>
      <c r="O40" s="190">
        <f t="shared" si="12"/>
        <v>38417</v>
      </c>
      <c r="P40" s="190">
        <f t="shared" si="12"/>
        <v>256178571719.85999</v>
      </c>
      <c r="Q40" s="190">
        <f t="shared" si="12"/>
        <v>216215863114.03992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9" activePane="bottomRight" state="frozen"/>
      <selection pane="topRight" activeCell="C1" sqref="C1"/>
      <selection pane="bottomLeft" activeCell="A3" sqref="A3"/>
      <selection pane="bottomRight" activeCell="G38" sqref="G38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147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1480</v>
      </c>
      <c r="D34" s="50">
        <f t="shared" ref="D34:D41" si="18">C34/O34</f>
        <v>0.57120802778849866</v>
      </c>
      <c r="E34" s="43">
        <v>13337485000</v>
      </c>
      <c r="F34" s="44">
        <v>11336862250</v>
      </c>
      <c r="G34" s="42">
        <v>1111</v>
      </c>
      <c r="H34" s="50">
        <f t="shared" ref="H34:H41" si="19">G34/O34</f>
        <v>0.42879197221150134</v>
      </c>
      <c r="I34" s="43">
        <v>4753983000</v>
      </c>
      <c r="J34" s="44">
        <v>4040885550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2591</v>
      </c>
      <c r="P34" s="52">
        <f t="shared" ref="P34:P36" si="22">E34+I34+K34</f>
        <v>18091468000</v>
      </c>
      <c r="Q34" s="161">
        <f t="shared" ref="Q34:Q36" si="23">F34+J34+N34</f>
        <v>15377747800</v>
      </c>
    </row>
    <row r="35" spans="1:17" x14ac:dyDescent="0.25">
      <c r="A35" s="53">
        <v>2</v>
      </c>
      <c r="B35" s="54" t="s">
        <v>8</v>
      </c>
      <c r="C35" s="42">
        <v>218</v>
      </c>
      <c r="D35" s="50">
        <f t="shared" si="18"/>
        <v>0.74402730375426618</v>
      </c>
      <c r="E35" s="43">
        <v>3134436000</v>
      </c>
      <c r="F35" s="44">
        <v>2664270600</v>
      </c>
      <c r="G35" s="42">
        <v>75</v>
      </c>
      <c r="H35" s="50">
        <f t="shared" si="19"/>
        <v>0.25597269624573377</v>
      </c>
      <c r="I35" s="43">
        <v>275960000</v>
      </c>
      <c r="J35" s="44">
        <v>234566000</v>
      </c>
      <c r="K35" s="45">
        <v>0</v>
      </c>
      <c r="L35" s="51">
        <f t="shared" si="20"/>
        <v>0</v>
      </c>
      <c r="M35" s="46">
        <v>0</v>
      </c>
      <c r="N35" s="47">
        <v>0</v>
      </c>
      <c r="O35" s="55">
        <f t="shared" si="21"/>
        <v>293</v>
      </c>
      <c r="P35" s="52">
        <f t="shared" si="22"/>
        <v>3410396000</v>
      </c>
      <c r="Q35" s="161">
        <f t="shared" si="23"/>
        <v>2898836600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>
        <v>104</v>
      </c>
      <c r="D37" s="50">
        <f t="shared" si="18"/>
        <v>0.6227544910179641</v>
      </c>
      <c r="E37" s="43">
        <v>1743853093</v>
      </c>
      <c r="F37" s="44">
        <v>1432869629</v>
      </c>
      <c r="G37" s="42">
        <v>63</v>
      </c>
      <c r="H37" s="50">
        <f t="shared" si="19"/>
        <v>0.3772455089820359</v>
      </c>
      <c r="I37" s="43">
        <v>129555000</v>
      </c>
      <c r="J37" s="43">
        <v>110121750</v>
      </c>
      <c r="K37" s="45"/>
      <c r="L37" s="51">
        <f>K37/O37</f>
        <v>0</v>
      </c>
      <c r="M37" s="46"/>
      <c r="N37" s="47"/>
      <c r="O37" s="55">
        <f t="shared" si="21"/>
        <v>167</v>
      </c>
      <c r="P37" s="52">
        <f>E37+I37+M37</f>
        <v>1873408093</v>
      </c>
      <c r="Q37" s="161">
        <f>F37+J37+N37</f>
        <v>1542991379</v>
      </c>
    </row>
    <row r="38" spans="1:17" x14ac:dyDescent="0.25">
      <c r="A38" s="53">
        <v>5</v>
      </c>
      <c r="B38" s="54" t="s">
        <v>9</v>
      </c>
      <c r="C38" s="42">
        <v>9</v>
      </c>
      <c r="D38" s="50">
        <f t="shared" si="18"/>
        <v>0.9</v>
      </c>
      <c r="E38" s="43">
        <v>160000000</v>
      </c>
      <c r="F38" s="44">
        <v>121347895</v>
      </c>
      <c r="G38" s="42">
        <v>1</v>
      </c>
      <c r="H38" s="50">
        <f t="shared" si="19"/>
        <v>0.1</v>
      </c>
      <c r="I38" s="43">
        <v>5000000</v>
      </c>
      <c r="J38" s="44">
        <v>4250000</v>
      </c>
      <c r="K38" s="45"/>
      <c r="L38" s="51">
        <f t="shared" ref="L38:L41" si="24">K38/O38</f>
        <v>0</v>
      </c>
      <c r="M38" s="46"/>
      <c r="N38" s="47"/>
      <c r="O38" s="55">
        <f t="shared" si="21"/>
        <v>10</v>
      </c>
      <c r="P38" s="52">
        <f>E38+I38+M38</f>
        <v>165000000</v>
      </c>
      <c r="Q38" s="161">
        <f t="shared" ref="Q38:Q41" si="25">F38+J38+N38</f>
        <v>125597895</v>
      </c>
    </row>
    <row r="39" spans="1:17" x14ac:dyDescent="0.25">
      <c r="A39" s="53">
        <v>6</v>
      </c>
      <c r="B39" s="54" t="s">
        <v>7</v>
      </c>
      <c r="C39" s="42">
        <v>77</v>
      </c>
      <c r="D39" s="50">
        <f t="shared" si="18"/>
        <v>0.89534883720930236</v>
      </c>
      <c r="E39" s="43">
        <v>1175135300</v>
      </c>
      <c r="F39" s="44">
        <v>998865005</v>
      </c>
      <c r="G39" s="42">
        <v>9</v>
      </c>
      <c r="H39" s="50">
        <f t="shared" si="19"/>
        <v>0.10465116279069768</v>
      </c>
      <c r="I39" s="43">
        <v>39900000</v>
      </c>
      <c r="J39" s="44">
        <v>33915000</v>
      </c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86</v>
      </c>
      <c r="P39" s="52">
        <f>E39+I39+K39</f>
        <v>1215035300</v>
      </c>
      <c r="Q39" s="161">
        <f t="shared" si="25"/>
        <v>1032780005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355</v>
      </c>
      <c r="D41" s="73">
        <f t="shared" si="18"/>
        <v>0.79596412556053808</v>
      </c>
      <c r="E41" s="74">
        <v>5777600000</v>
      </c>
      <c r="F41" s="75">
        <v>4910960000</v>
      </c>
      <c r="G41" s="72">
        <v>91</v>
      </c>
      <c r="H41" s="73">
        <f t="shared" si="19"/>
        <v>0.20403587443946189</v>
      </c>
      <c r="I41" s="74">
        <v>414457800</v>
      </c>
      <c r="J41" s="75">
        <v>352289130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446</v>
      </c>
      <c r="P41" s="81">
        <f>E41+I41+K41</f>
        <v>6192057800</v>
      </c>
      <c r="Q41" s="162">
        <f t="shared" si="25"/>
        <v>5263249130</v>
      </c>
    </row>
    <row r="42" spans="1:17" ht="15.75" thickBot="1" x14ac:dyDescent="0.3">
      <c r="A42" s="252" t="s">
        <v>18</v>
      </c>
      <c r="B42" s="253"/>
      <c r="C42" s="237">
        <f>SUM(C34:C41)</f>
        <v>2243</v>
      </c>
      <c r="D42" s="127">
        <f>C42/O42</f>
        <v>0.62426941274700809</v>
      </c>
      <c r="E42" s="128">
        <f>SUM(E34:E41)</f>
        <v>25328509393</v>
      </c>
      <c r="F42" s="129">
        <f>SUM(F34:F41)</f>
        <v>21465175379</v>
      </c>
      <c r="G42" s="237">
        <f>SUM(G34:G41)</f>
        <v>1350</v>
      </c>
      <c r="H42" s="127">
        <f>G42/O42</f>
        <v>0.37573058725299191</v>
      </c>
      <c r="I42" s="130">
        <f>SUM(I34:I41)</f>
        <v>5618855800</v>
      </c>
      <c r="J42" s="131">
        <f>SUM(J34:J41)</f>
        <v>4776027430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3593</v>
      </c>
      <c r="P42" s="83">
        <f>E42+I42+M42</f>
        <v>30947365193</v>
      </c>
      <c r="Q42" s="163">
        <f>F42+J42+N42</f>
        <v>26241202809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N1" zoomScaleNormal="100" zoomScaleSheetLayoutView="100" workbookViewId="0">
      <selection activeCell="Q27" sqref="Q27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147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111</v>
      </c>
      <c r="Q4" s="13">
        <v>797870000</v>
      </c>
      <c r="R4" s="13">
        <v>678189500</v>
      </c>
      <c r="S4" s="152"/>
      <c r="T4" s="12">
        <f>D4+J4+P4</f>
        <v>941</v>
      </c>
      <c r="U4" s="13">
        <f>E4+K4+Q4</f>
        <v>4714861677</v>
      </c>
      <c r="V4" s="13">
        <f>F4+L4+R4</f>
        <v>4007632425.5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407</v>
      </c>
      <c r="Q5" s="13">
        <v>3487046000</v>
      </c>
      <c r="R5" s="13">
        <v>2961133495</v>
      </c>
      <c r="S5" s="152"/>
      <c r="T5" s="12">
        <f t="shared" ref="T5:T10" si="0">D5+J5+P5</f>
        <v>1424</v>
      </c>
      <c r="U5" s="13">
        <f>E5+K5+Q5</f>
        <v>9327652332.4599991</v>
      </c>
      <c r="V5" s="13">
        <f>F5+L5+R5</f>
        <v>7912606136.289999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150</v>
      </c>
      <c r="Q6" s="13">
        <v>1328451000</v>
      </c>
      <c r="R6" s="13">
        <v>1129183350</v>
      </c>
      <c r="S6" s="152"/>
      <c r="T6" s="12">
        <f t="shared" si="0"/>
        <v>710</v>
      </c>
      <c r="U6" s="13">
        <f t="shared" ref="U6:U10" si="1">E6+K6+Q6</f>
        <v>6014971238</v>
      </c>
      <c r="V6" s="13">
        <f t="shared" ref="V6:V10" si="2">F6+L6+R6</f>
        <v>5097161152.0500002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1307</v>
      </c>
      <c r="Q7" s="13">
        <v>8685308693</v>
      </c>
      <c r="R7" s="13">
        <v>7364318889</v>
      </c>
      <c r="S7" s="152"/>
      <c r="T7" s="12">
        <f t="shared" si="0"/>
        <v>11067</v>
      </c>
      <c r="U7" s="13">
        <f t="shared" si="1"/>
        <v>53956324826.399994</v>
      </c>
      <c r="V7" s="13">
        <f t="shared" si="2"/>
        <v>45787886157.999969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492</v>
      </c>
      <c r="Q8" s="13">
        <v>5838502800</v>
      </c>
      <c r="R8" s="13">
        <v>4945263880</v>
      </c>
      <c r="S8" s="152"/>
      <c r="T8" s="12">
        <f t="shared" si="0"/>
        <v>1801</v>
      </c>
      <c r="U8" s="13">
        <f t="shared" si="1"/>
        <v>17738363402</v>
      </c>
      <c r="V8" s="13">
        <f t="shared" si="2"/>
        <v>15020909129.150002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170</v>
      </c>
      <c r="Q9" s="13">
        <v>1955527000</v>
      </c>
      <c r="R9" s="13">
        <v>1641027950</v>
      </c>
      <c r="S9" s="152"/>
      <c r="T9" s="12">
        <f t="shared" si="0"/>
        <v>679</v>
      </c>
      <c r="U9" s="13">
        <f t="shared" si="1"/>
        <v>5092502123</v>
      </c>
      <c r="V9" s="13">
        <f t="shared" si="2"/>
        <v>4302322052.5299997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31</v>
      </c>
      <c r="Q10" s="13">
        <v>294219000</v>
      </c>
      <c r="R10" s="13">
        <v>250086150</v>
      </c>
      <c r="S10" s="152"/>
      <c r="T10" s="12">
        <f t="shared" si="0"/>
        <v>140</v>
      </c>
      <c r="U10" s="13">
        <f t="shared" si="1"/>
        <v>904787975</v>
      </c>
      <c r="V10" s="13">
        <f t="shared" si="2"/>
        <v>769069778.39999998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556</v>
      </c>
      <c r="U11" s="13">
        <f t="shared" ref="U11:U20" si="4">E11+K11+Q12</f>
        <v>4683734043</v>
      </c>
      <c r="V11" s="13">
        <f t="shared" ref="V11:V20" si="5">F11+L11+R12</f>
        <v>3964713402.23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149</v>
      </c>
      <c r="Q12" s="13">
        <v>1511831000</v>
      </c>
      <c r="R12" s="13">
        <v>1280681350</v>
      </c>
      <c r="S12" s="152"/>
      <c r="T12" s="12">
        <f t="shared" si="3"/>
        <v>316</v>
      </c>
      <c r="U12" s="13">
        <f t="shared" si="4"/>
        <v>2125303393</v>
      </c>
      <c r="V12" s="13">
        <f t="shared" si="5"/>
        <v>1806507884.8499999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70</v>
      </c>
      <c r="Q13" s="13">
        <v>754338000</v>
      </c>
      <c r="R13" s="13">
        <v>641187300</v>
      </c>
      <c r="S13" s="152"/>
      <c r="T13" s="12">
        <f t="shared" si="3"/>
        <v>652</v>
      </c>
      <c r="U13" s="13">
        <f t="shared" si="4"/>
        <v>5756752494</v>
      </c>
      <c r="V13" s="13">
        <f t="shared" si="5"/>
        <v>4871696914.29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158</v>
      </c>
      <c r="Q14" s="13">
        <v>1719132700</v>
      </c>
      <c r="R14" s="13">
        <v>1461262795</v>
      </c>
      <c r="S14" s="152"/>
      <c r="T14" s="12">
        <f t="shared" si="3"/>
        <v>210</v>
      </c>
      <c r="U14" s="13">
        <f t="shared" si="4"/>
        <v>1796211742</v>
      </c>
      <c r="V14" s="13">
        <f t="shared" si="5"/>
        <v>1525054980.7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73</v>
      </c>
      <c r="Q15" s="13">
        <v>733757000</v>
      </c>
      <c r="R15" s="13">
        <v>623693450</v>
      </c>
      <c r="S15" s="152"/>
      <c r="T15" s="12">
        <f t="shared" si="3"/>
        <v>149</v>
      </c>
      <c r="U15" s="13">
        <f t="shared" si="4"/>
        <v>1428931132</v>
      </c>
      <c r="V15" s="13">
        <f t="shared" si="5"/>
        <v>1200721862.3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39</v>
      </c>
      <c r="Q16" s="13">
        <v>423918000</v>
      </c>
      <c r="R16" s="13">
        <v>360330300</v>
      </c>
      <c r="S16" s="152"/>
      <c r="T16" s="12">
        <f t="shared" si="3"/>
        <v>108</v>
      </c>
      <c r="U16" s="13">
        <f t="shared" si="4"/>
        <v>943008268</v>
      </c>
      <c r="V16" s="13">
        <f t="shared" si="5"/>
        <v>801557027.79999995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45</v>
      </c>
      <c r="Q17" s="13">
        <v>543122000</v>
      </c>
      <c r="R17" s="13">
        <v>461653700</v>
      </c>
      <c r="S17" s="152"/>
      <c r="T17" s="12">
        <f>D17+J17+P18</f>
        <v>2017</v>
      </c>
      <c r="U17" s="13">
        <f t="shared" si="4"/>
        <v>11668079985</v>
      </c>
      <c r="V17" s="13">
        <f t="shared" si="5"/>
        <v>9911645007.5099983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379</v>
      </c>
      <c r="Q18" s="13">
        <v>2770187000</v>
      </c>
      <c r="R18" s="13">
        <v>2354658950</v>
      </c>
      <c r="S18" s="152"/>
      <c r="T18" s="12">
        <f>D18+J18+P19</f>
        <v>54</v>
      </c>
      <c r="U18" s="13">
        <f t="shared" si="4"/>
        <v>447851000</v>
      </c>
      <c r="V18" s="13">
        <f t="shared" si="5"/>
        <v>381310850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11</v>
      </c>
      <c r="Q19" s="13">
        <v>99155000</v>
      </c>
      <c r="R19" s="13">
        <v>84281750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24579</v>
      </c>
      <c r="U22" s="109">
        <f>SUM(U4:U20)</f>
        <v>146959132073.85999</v>
      </c>
      <c r="V22" s="109">
        <f>SUM(V4:V20)</f>
        <v>124651452153.58995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3593</v>
      </c>
      <c r="Q23" s="109">
        <f>SUM(Q4:Q22)</f>
        <v>30947365193</v>
      </c>
      <c r="R23" s="109">
        <f>SUM(R4:R22)</f>
        <v>26241202809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148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2336</v>
      </c>
      <c r="C3" s="2">
        <v>19042358600</v>
      </c>
      <c r="D3" s="2">
        <v>16160578810</v>
      </c>
    </row>
    <row r="4" spans="1:4" x14ac:dyDescent="0.25">
      <c r="A4" s="1" t="s">
        <v>78</v>
      </c>
      <c r="B4" s="1">
        <v>1257</v>
      </c>
      <c r="C4" s="2">
        <v>11905006593</v>
      </c>
      <c r="D4" s="2">
        <v>10080623999</v>
      </c>
    </row>
    <row r="5" spans="1:4" x14ac:dyDescent="0.25">
      <c r="A5" s="141" t="s">
        <v>18</v>
      </c>
      <c r="B5" s="140">
        <f>SUM(B3:B4)</f>
        <v>3593</v>
      </c>
      <c r="C5" s="142">
        <f>SUM(C3:C4)</f>
        <v>30947365193</v>
      </c>
      <c r="D5" s="142">
        <f>SUM(D3:D4)</f>
        <v>26241202809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2023-06-23T04:04:38Z</dcterms:modified>
</cp:coreProperties>
</file>